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25" windowHeight="10830" activeTab="0"/>
  </bookViews>
  <sheets>
    <sheet name="121 Volumen negociado en AIAF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<sst xmlns="http://schemas.openxmlformats.org/spreadsheetml/2006/main" count="9" uniqueCount="9">
  <si>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r>
      <t xml:space="preserve">Tipos de productos / </t>
    </r>
    <r>
      <rPr>
        <b/>
        <sz val="9"/>
        <color indexed="10"/>
        <rFont val="Arial"/>
        <family val="2"/>
      </rPr>
      <t>Financial products</t>
    </r>
  </si>
  <si>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</si>
  <si>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Pagarés / </t>
    </r>
    <r>
      <rPr>
        <b/>
        <sz val="9"/>
        <color indexed="10"/>
        <rFont val="Arial"/>
        <family val="2"/>
      </rPr>
      <t>Commercial Paper</t>
    </r>
  </si>
  <si>
    <r>
      <t xml:space="preserve">Bonos, céd. y obligaciones / </t>
    </r>
    <r>
      <rPr>
        <b/>
        <sz val="9"/>
        <color indexed="10"/>
        <rFont val="Arial"/>
        <family val="2"/>
      </rPr>
      <t>Bonds and Cedulas</t>
    </r>
  </si>
  <si>
    <r>
      <t xml:space="preserve">Bonos de titulización / </t>
    </r>
    <r>
      <rPr>
        <b/>
        <sz val="9"/>
        <color indexed="10"/>
        <rFont val="Arial"/>
        <family val="2"/>
      </rPr>
      <t>Asset-Backed Bonds</t>
    </r>
  </si>
  <si>
    <r>
      <t xml:space="preserve">Partic. Preferentes / </t>
    </r>
    <r>
      <rPr>
        <b/>
        <sz val="9"/>
        <color indexed="10"/>
        <rFont val="Arial"/>
        <family val="2"/>
      </rPr>
      <t>Preferred Shares</t>
    </r>
  </si>
  <si>
    <t>Total</t>
  </si>
  <si>
    <r>
      <t xml:space="preserve">VOLUMEN DE CONTRATACIÓN EN EL MERCADO AIAF / </t>
    </r>
    <r>
      <rPr>
        <b/>
        <sz val="11"/>
        <color indexed="10"/>
        <rFont val="Arial"/>
        <family val="2"/>
      </rPr>
      <t xml:space="preserve">TRADING VOLUME IN AIAF MARKET </t>
    </r>
    <r>
      <rPr>
        <b/>
        <sz val="11"/>
        <rFont val="Arial"/>
        <family val="2"/>
      </rPr>
      <t>(millones /</t>
    </r>
    <r>
      <rPr>
        <b/>
        <sz val="11"/>
        <color indexed="10"/>
        <rFont val="Arial"/>
        <family val="2"/>
      </rPr>
      <t xml:space="preserve">millions </t>
    </r>
    <r>
      <rPr>
        <b/>
        <sz val="11"/>
        <rFont val="Arial"/>
        <family val="2"/>
      </rPr>
      <t>euros)</t>
    </r>
  </si>
  <si>
    <t>http://www.aiaf.es/aiaf/index.home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</si>
</sst>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29" fillId="22" borderId="3" applyNumberFormat="0" applyAlignment="0" applyProtection="0"/>
    <xf numFmtId="0" fontId="30" fillId="23" borderId="4" applyNumberFormat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30" borderId="3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0" fillId="33" borderId="6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0" fontId="37" fillId="22" borderId="7" applyNumberFormat="0" applyAlignment="0" applyProtection="0"/>
    <xf numFmtId="49" fontId="6" fillId="0" borderId="0" applyNumberFormat="0" applyBorder="0">
      <alignment horizontal="left"/>
      <protection/>
    </xf>
    <xf numFmtId="0" fontId="38" fillId="0" borderId="0" applyNumberFormat="0" applyFill="0" applyBorder="0" applyAlignment="0" applyProtection="0"/>
    <xf numFmtId="0" fontId="4" fillId="0" borderId="0" applyFont="0" applyAlignment="0">
      <protection/>
    </xf>
    <xf numFmtId="0" fontId="39" fillId="0" borderId="0" applyNumberFormat="0" applyFill="0" applyBorder="0" applyAlignment="0" applyProtection="0"/>
    <xf numFmtId="0" fontId="40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1" fillId="34" borderId="9">
      <alignment horizontal="left" wrapText="1"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32" fillId="0" borderId="12" applyNumberFormat="0" applyFill="0" applyAlignment="0" applyProtection="0"/>
    <xf numFmtId="0" fontId="45" fillId="0" borderId="13" applyNumberFormat="0" applyFill="0" applyAlignment="0" applyProtection="0"/>
  </cellStyleXfs>
  <cellXfs count="45">
    <xf numFmtId="0" fontId="0" fillId="0" borderId="0" xfId="0" applyAlignment="1">
      <alignment/>
    </xf>
    <xf numFmtId="14" fontId="4" fillId="21" borderId="14" xfId="35" applyFont="1" applyBorder="1" applyAlignment="1">
      <alignment horizontal="center" vertical="center" wrapText="1"/>
      <protection/>
    </xf>
    <xf numFmtId="14" fontId="4" fillId="21" borderId="1" xfId="35" applyFont="1" applyBorder="1">
      <alignment horizontal="center" vertical="center" wrapText="1"/>
      <protection/>
    </xf>
    <xf numFmtId="14" fontId="4" fillId="21" borderId="15" xfId="35" applyFont="1" applyBorder="1" applyAlignment="1">
      <alignment horizontal="center" vertical="center" wrapText="1"/>
      <protection/>
    </xf>
    <xf numFmtId="14" fontId="4" fillId="21" borderId="15" xfId="35" applyFont="1" applyBorder="1">
      <alignment horizontal="center" vertical="center" wrapText="1"/>
      <protection/>
    </xf>
    <xf numFmtId="0" fontId="6" fillId="0" borderId="16" xfId="59" applyNumberFormat="1" applyBorder="1">
      <alignment horizontal="left"/>
      <protection/>
    </xf>
    <xf numFmtId="3" fontId="6" fillId="0" borderId="0" xfId="56" applyBorder="1" applyAlignment="1">
      <alignment horizontal="center"/>
      <protection/>
    </xf>
    <xf numFmtId="3" fontId="6" fillId="0" borderId="17" xfId="56" applyBorder="1" applyAlignment="1">
      <alignment horizontal="center"/>
      <protection/>
    </xf>
    <xf numFmtId="3" fontId="6" fillId="0" borderId="18" xfId="56" applyBorder="1" applyAlignment="1">
      <alignment horizontal="center"/>
      <protection/>
    </xf>
    <xf numFmtId="0" fontId="6" fillId="0" borderId="19" xfId="59" applyNumberFormat="1" applyFont="1" applyBorder="1">
      <alignment horizontal="left"/>
      <protection/>
    </xf>
    <xf numFmtId="3" fontId="6" fillId="0" borderId="0" xfId="56" applyFont="1" applyBorder="1" applyAlignment="1">
      <alignment horizontal="center"/>
      <protection/>
    </xf>
    <xf numFmtId="3" fontId="6" fillId="0" borderId="20" xfId="56" applyFont="1" applyBorder="1" applyAlignment="1">
      <alignment horizontal="center"/>
      <protection/>
    </xf>
    <xf numFmtId="3" fontId="6" fillId="0" borderId="18" xfId="56" applyFont="1" applyBorder="1" applyAlignment="1">
      <alignment horizontal="center"/>
      <protection/>
    </xf>
    <xf numFmtId="49" fontId="4" fillId="0" borderId="21" xfId="59" applyNumberFormat="1" applyFont="1" applyBorder="1">
      <alignment horizontal="left"/>
      <protection/>
    </xf>
    <xf numFmtId="3" fontId="6" fillId="0" borderId="22" xfId="56" applyFont="1" applyBorder="1" applyAlignment="1">
      <alignment horizontal="center"/>
      <protection/>
    </xf>
    <xf numFmtId="3" fontId="6" fillId="0" borderId="23" xfId="56" applyFont="1" applyBorder="1" applyAlignment="1">
      <alignment horizontal="center"/>
      <protection/>
    </xf>
    <xf numFmtId="3" fontId="6" fillId="0" borderId="24" xfId="56" applyFont="1" applyBorder="1" applyAlignment="1">
      <alignment horizontal="center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25" xfId="0" applyNumberFormat="1" applyBorder="1" applyAlignment="1">
      <alignment horizontal="left"/>
    </xf>
    <xf numFmtId="3" fontId="6" fillId="0" borderId="26" xfId="56" applyBorder="1" applyAlignment="1">
      <alignment horizontal="center"/>
      <protection/>
    </xf>
    <xf numFmtId="3" fontId="6" fillId="0" borderId="27" xfId="56" applyBorder="1" applyAlignment="1">
      <alignment horizontal="center"/>
      <protection/>
    </xf>
    <xf numFmtId="3" fontId="6" fillId="0" borderId="28" xfId="56" applyBorder="1" applyAlignment="1">
      <alignment horizontal="center"/>
      <protection/>
    </xf>
    <xf numFmtId="164" fontId="0" fillId="0" borderId="19" xfId="0" applyNumberFormat="1" applyBorder="1" applyAlignment="1">
      <alignment horizontal="left"/>
    </xf>
    <xf numFmtId="3" fontId="6" fillId="0" borderId="20" xfId="56" applyBorder="1" applyAlignment="1">
      <alignment horizontal="center"/>
      <protection/>
    </xf>
    <xf numFmtId="3" fontId="6" fillId="0" borderId="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left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164" fontId="0" fillId="0" borderId="29" xfId="0" applyNumberFormat="1" applyBorder="1" applyAlignment="1">
      <alignment horizontal="left"/>
    </xf>
    <xf numFmtId="3" fontId="6" fillId="0" borderId="2" xfId="56" applyBorder="1" applyAlignment="1">
      <alignment horizontal="center"/>
      <protection/>
    </xf>
    <xf numFmtId="3" fontId="6" fillId="0" borderId="30" xfId="56" applyBorder="1" applyAlignment="1">
      <alignment horizontal="center"/>
      <protection/>
    </xf>
    <xf numFmtId="3" fontId="6" fillId="0" borderId="1" xfId="56" applyBorder="1" applyAlignment="1">
      <alignment horizontal="center"/>
      <protection/>
    </xf>
    <xf numFmtId="3" fontId="6" fillId="0" borderId="2" xfId="56" applyFill="1" applyBorder="1" applyAlignment="1">
      <alignment horizontal="center"/>
      <protection/>
    </xf>
    <xf numFmtId="3" fontId="6" fillId="0" borderId="30" xfId="56" applyFill="1" applyBorder="1" applyAlignment="1">
      <alignment horizontal="center"/>
      <protection/>
    </xf>
    <xf numFmtId="0" fontId="2" fillId="34" borderId="31" xfId="64" applyFont="1" applyBorder="1">
      <alignment horizontal="left" wrapText="1"/>
      <protection/>
    </xf>
    <xf numFmtId="0" fontId="2" fillId="34" borderId="32" xfId="64" applyFont="1" applyBorder="1">
      <alignment horizontal="left" wrapText="1"/>
      <protection/>
    </xf>
    <xf numFmtId="0" fontId="2" fillId="34" borderId="33" xfId="64" applyFont="1" applyBorder="1">
      <alignment horizontal="left" wrapText="1"/>
      <protection/>
    </xf>
    <xf numFmtId="14" fontId="4" fillId="21" borderId="34" xfId="35" applyFont="1" applyBorder="1" applyAlignment="1">
      <alignment horizontal="center" vertical="center" wrapText="1"/>
      <protection/>
    </xf>
    <xf numFmtId="14" fontId="4" fillId="21" borderId="2" xfId="35" applyFont="1" applyBorder="1" applyAlignment="1">
      <alignment horizontal="center" vertical="center" wrapText="1"/>
      <protection/>
    </xf>
    <xf numFmtId="14" fontId="4" fillId="21" borderId="30" xfId="35" applyFont="1" applyBorder="1" applyAlignment="1">
      <alignment horizontal="center" vertical="center" wrapText="1"/>
      <protection/>
    </xf>
    <xf numFmtId="0" fontId="34" fillId="0" borderId="0" xfId="47" applyAlignment="1" applyProtection="1">
      <alignment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umero" xfId="55"/>
    <cellStyle name="numero sin decimales" xfId="56"/>
    <cellStyle name="Percent" xfId="57"/>
    <cellStyle name="Salida" xfId="58"/>
    <cellStyle name="Texto" xfId="59"/>
    <cellStyle name="Texto de advertencia" xfId="60"/>
    <cellStyle name="Texto destacado" xfId="61"/>
    <cellStyle name="Texto explicativo" xfId="62"/>
    <cellStyle name="Texto ING" xfId="63"/>
    <cellStyle name="Titular" xfId="64"/>
    <cellStyle name="Titular ING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af.es/aiaf/index.hom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pane xSplit="1" ySplit="3" topLeftCell="B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1" sqref="B61"/>
    </sheetView>
  </sheetViews>
  <sheetFormatPr defaultColWidth="11.421875" defaultRowHeight="12.75"/>
  <cols>
    <col min="1" max="1" width="10.421875" style="0" customWidth="1"/>
    <col min="2" max="2" width="16.7109375" style="0" customWidth="1"/>
    <col min="3" max="3" width="23.00390625" style="0" customWidth="1"/>
    <col min="4" max="4" width="20.28125" style="0" customWidth="1"/>
    <col min="5" max="5" width="16.8515625" style="0" customWidth="1"/>
    <col min="8" max="8" width="31.140625" style="0" customWidth="1"/>
  </cols>
  <sheetData>
    <row r="1" spans="1:8" ht="39.75" customHeight="1" thickBot="1">
      <c r="A1" s="38" t="s">
        <v>7</v>
      </c>
      <c r="B1" s="39"/>
      <c r="C1" s="39"/>
      <c r="D1" s="39"/>
      <c r="E1" s="39"/>
      <c r="F1" s="40"/>
      <c r="H1" s="44" t="s">
        <v>8</v>
      </c>
    </row>
    <row r="2" spans="1:6" ht="12.75">
      <c r="A2" s="1"/>
      <c r="B2" s="41" t="s">
        <v>0</v>
      </c>
      <c r="C2" s="42"/>
      <c r="D2" s="42"/>
      <c r="E2" s="43"/>
      <c r="F2" s="2"/>
    </row>
    <row r="3" spans="1:6" ht="24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2.75">
      <c r="A4" s="5">
        <v>2002</v>
      </c>
      <c r="B4" s="6">
        <v>204877</v>
      </c>
      <c r="C4" s="6">
        <v>23120</v>
      </c>
      <c r="D4" s="6">
        <v>34748</v>
      </c>
      <c r="E4" s="7">
        <v>2222</v>
      </c>
      <c r="F4" s="8">
        <v>264967</v>
      </c>
    </row>
    <row r="5" spans="1:6" ht="12.75">
      <c r="A5" s="9">
        <v>2003</v>
      </c>
      <c r="B5" s="10">
        <v>261526</v>
      </c>
      <c r="C5" s="10">
        <v>45849</v>
      </c>
      <c r="D5" s="10">
        <v>69375</v>
      </c>
      <c r="E5" s="11">
        <v>3448</v>
      </c>
      <c r="F5" s="12">
        <v>380198</v>
      </c>
    </row>
    <row r="6" spans="1:6" ht="12.75">
      <c r="A6" s="9">
        <v>2004</v>
      </c>
      <c r="B6" s="10">
        <v>286468</v>
      </c>
      <c r="C6" s="10">
        <v>105850</v>
      </c>
      <c r="D6" s="10">
        <v>170131</v>
      </c>
      <c r="E6" s="11">
        <v>4130</v>
      </c>
      <c r="F6" s="12">
        <v>566580</v>
      </c>
    </row>
    <row r="7" spans="1:6" ht="12.75">
      <c r="A7" s="9">
        <v>2005</v>
      </c>
      <c r="B7" s="10">
        <v>404369</v>
      </c>
      <c r="C7" s="10">
        <v>153022</v>
      </c>
      <c r="D7" s="10">
        <v>310848</v>
      </c>
      <c r="E7" s="11">
        <v>4046</v>
      </c>
      <c r="F7" s="12">
        <v>872285</v>
      </c>
    </row>
    <row r="8" spans="1:6" ht="12.75">
      <c r="A8" s="9">
        <v>2006</v>
      </c>
      <c r="B8" s="10">
        <v>481596</v>
      </c>
      <c r="C8" s="10">
        <v>159029</v>
      </c>
      <c r="D8" s="10">
        <v>254931</v>
      </c>
      <c r="E8" s="11">
        <v>4643</v>
      </c>
      <c r="F8" s="12">
        <v>900200</v>
      </c>
    </row>
    <row r="9" spans="1:6" ht="12.75">
      <c r="A9" s="9">
        <v>2007</v>
      </c>
      <c r="B9" s="10">
        <v>554708</v>
      </c>
      <c r="C9" s="10">
        <v>238959</v>
      </c>
      <c r="D9" s="10">
        <v>310078</v>
      </c>
      <c r="E9" s="11">
        <v>4488</v>
      </c>
      <c r="F9" s="12">
        <v>1108233</v>
      </c>
    </row>
    <row r="10" spans="1:6" ht="12.75">
      <c r="A10" s="9">
        <v>2008</v>
      </c>
      <c r="B10" s="10">
        <v>576860.97</v>
      </c>
      <c r="C10" s="10">
        <v>922217.1</v>
      </c>
      <c r="D10" s="10">
        <v>896573.65</v>
      </c>
      <c r="E10" s="11">
        <v>4014.03</v>
      </c>
      <c r="F10" s="12">
        <v>2400667.47</v>
      </c>
    </row>
    <row r="11" spans="1:6" ht="12.75">
      <c r="A11" s="9">
        <v>2009</v>
      </c>
      <c r="B11" s="10">
        <v>528671.32</v>
      </c>
      <c r="C11" s="10">
        <v>1733165.56</v>
      </c>
      <c r="D11" s="10">
        <v>1424338.62</v>
      </c>
      <c r="E11" s="11">
        <v>5627</v>
      </c>
      <c r="F11" s="12">
        <v>3691802.57</v>
      </c>
    </row>
    <row r="12" spans="1:6" ht="13.5" thickBot="1">
      <c r="A12" s="13">
        <v>2010</v>
      </c>
      <c r="B12" s="14">
        <v>383234.85</v>
      </c>
      <c r="C12" s="14">
        <v>1868864.91</v>
      </c>
      <c r="D12" s="14">
        <v>1401706.75</v>
      </c>
      <c r="E12" s="15">
        <v>4250.43</v>
      </c>
      <c r="F12" s="16">
        <v>3658056.94</v>
      </c>
    </row>
    <row r="13" spans="2:6" ht="6" customHeight="1" thickBot="1">
      <c r="B13" s="17"/>
      <c r="C13" s="17"/>
      <c r="D13" s="17"/>
      <c r="E13" s="17"/>
      <c r="F13" s="18"/>
    </row>
    <row r="14" spans="1:6" ht="12.75">
      <c r="A14" s="19">
        <v>38718</v>
      </c>
      <c r="B14" s="20">
        <v>38294</v>
      </c>
      <c r="C14" s="20">
        <v>17889</v>
      </c>
      <c r="D14" s="20">
        <v>20980</v>
      </c>
      <c r="E14" s="21">
        <v>403</v>
      </c>
      <c r="F14" s="22">
        <v>77566</v>
      </c>
    </row>
    <row r="15" spans="1:6" ht="12.75">
      <c r="A15" s="23">
        <v>38749</v>
      </c>
      <c r="B15" s="6">
        <v>29624</v>
      </c>
      <c r="C15" s="6">
        <v>11648</v>
      </c>
      <c r="D15" s="6">
        <v>21858</v>
      </c>
      <c r="E15" s="24">
        <v>343</v>
      </c>
      <c r="F15" s="8">
        <v>63473</v>
      </c>
    </row>
    <row r="16" spans="1:6" ht="12.75">
      <c r="A16" s="23">
        <v>38777</v>
      </c>
      <c r="B16" s="6">
        <v>34966</v>
      </c>
      <c r="C16" s="6">
        <v>11804</v>
      </c>
      <c r="D16" s="6">
        <v>18848</v>
      </c>
      <c r="E16" s="24">
        <v>420</v>
      </c>
      <c r="F16" s="8">
        <v>66038</v>
      </c>
    </row>
    <row r="17" spans="1:6" ht="12.75">
      <c r="A17" s="23">
        <v>38808</v>
      </c>
      <c r="B17" s="6">
        <v>28391</v>
      </c>
      <c r="C17" s="6">
        <v>10547</v>
      </c>
      <c r="D17" s="6">
        <v>23969</v>
      </c>
      <c r="E17" s="24">
        <v>288</v>
      </c>
      <c r="F17" s="8">
        <v>63195</v>
      </c>
    </row>
    <row r="18" spans="1:6" ht="12.75">
      <c r="A18" s="23">
        <v>38838</v>
      </c>
      <c r="B18" s="6">
        <v>34327</v>
      </c>
      <c r="C18" s="6">
        <v>14503</v>
      </c>
      <c r="D18" s="6">
        <v>29870</v>
      </c>
      <c r="E18" s="24">
        <v>369</v>
      </c>
      <c r="F18" s="8">
        <v>79069</v>
      </c>
    </row>
    <row r="19" spans="1:6" ht="12.75">
      <c r="A19" s="23">
        <v>38869</v>
      </c>
      <c r="B19" s="6">
        <v>40290</v>
      </c>
      <c r="C19" s="6">
        <v>13758</v>
      </c>
      <c r="D19" s="6">
        <v>17597</v>
      </c>
      <c r="E19" s="24">
        <v>357</v>
      </c>
      <c r="F19" s="8">
        <v>72002</v>
      </c>
    </row>
    <row r="20" spans="1:6" ht="12.75">
      <c r="A20" s="23">
        <v>38899</v>
      </c>
      <c r="B20" s="6">
        <v>45789</v>
      </c>
      <c r="C20" s="6">
        <v>14746</v>
      </c>
      <c r="D20" s="6">
        <v>15836</v>
      </c>
      <c r="E20" s="24">
        <v>407</v>
      </c>
      <c r="F20" s="8">
        <v>76778</v>
      </c>
    </row>
    <row r="21" spans="1:6" ht="12.75">
      <c r="A21" s="23">
        <v>38930</v>
      </c>
      <c r="B21" s="6">
        <v>47789</v>
      </c>
      <c r="C21" s="6">
        <v>9207</v>
      </c>
      <c r="D21" s="6">
        <v>12603</v>
      </c>
      <c r="E21" s="24">
        <v>277</v>
      </c>
      <c r="F21" s="8">
        <v>69876</v>
      </c>
    </row>
    <row r="22" spans="1:6" ht="12.75">
      <c r="A22" s="23">
        <v>38961</v>
      </c>
      <c r="B22" s="6">
        <v>43533</v>
      </c>
      <c r="C22" s="6">
        <v>10295</v>
      </c>
      <c r="D22" s="6">
        <v>10580</v>
      </c>
      <c r="E22" s="24">
        <v>268</v>
      </c>
      <c r="F22" s="8">
        <v>64676</v>
      </c>
    </row>
    <row r="23" spans="1:6" ht="12.75">
      <c r="A23" s="23">
        <v>38991</v>
      </c>
      <c r="B23" s="6">
        <v>50590</v>
      </c>
      <c r="C23" s="6">
        <v>17311</v>
      </c>
      <c r="D23" s="6">
        <v>29371</v>
      </c>
      <c r="E23" s="24">
        <v>696</v>
      </c>
      <c r="F23" s="8">
        <v>97969</v>
      </c>
    </row>
    <row r="24" spans="1:6" ht="12.75">
      <c r="A24" s="23">
        <v>39022</v>
      </c>
      <c r="B24" s="6">
        <v>44280</v>
      </c>
      <c r="C24" s="6">
        <v>14562</v>
      </c>
      <c r="D24" s="6">
        <v>23993</v>
      </c>
      <c r="E24" s="24">
        <v>415</v>
      </c>
      <c r="F24" s="8">
        <v>83251</v>
      </c>
    </row>
    <row r="25" spans="1:6" ht="12.75">
      <c r="A25" s="32">
        <v>39052</v>
      </c>
      <c r="B25" s="33">
        <v>43723</v>
      </c>
      <c r="C25" s="33">
        <v>12757</v>
      </c>
      <c r="D25" s="33">
        <v>29427</v>
      </c>
      <c r="E25" s="34">
        <v>400</v>
      </c>
      <c r="F25" s="35">
        <v>86306</v>
      </c>
    </row>
    <row r="26" spans="1:6" ht="12.75">
      <c r="A26" s="23">
        <v>39083</v>
      </c>
      <c r="B26" s="6">
        <v>57351.43</v>
      </c>
      <c r="C26" s="6">
        <v>24741.690000000002</v>
      </c>
      <c r="D26" s="6">
        <v>19741.97</v>
      </c>
      <c r="E26" s="24">
        <v>716.4</v>
      </c>
      <c r="F26" s="8">
        <v>102551.48999999999</v>
      </c>
    </row>
    <row r="27" spans="1:6" ht="12.75">
      <c r="A27" s="23">
        <v>39114</v>
      </c>
      <c r="B27" s="6">
        <v>45653.25</v>
      </c>
      <c r="C27" s="6">
        <v>17552.82</v>
      </c>
      <c r="D27" s="6">
        <v>20707.08</v>
      </c>
      <c r="E27" s="24">
        <v>363.44</v>
      </c>
      <c r="F27" s="8">
        <v>84276.59</v>
      </c>
    </row>
    <row r="28" spans="1:6" ht="12.75">
      <c r="A28" s="23">
        <v>39142</v>
      </c>
      <c r="B28" s="6">
        <v>47268.77</v>
      </c>
      <c r="C28" s="6">
        <v>25481.629999999997</v>
      </c>
      <c r="D28" s="6">
        <v>22248.16</v>
      </c>
      <c r="E28" s="24">
        <v>332.95</v>
      </c>
      <c r="F28" s="8">
        <v>95331.51</v>
      </c>
    </row>
    <row r="29" spans="1:6" ht="12.75">
      <c r="A29" s="23">
        <v>39173</v>
      </c>
      <c r="B29" s="6">
        <v>42767.35</v>
      </c>
      <c r="C29" s="6">
        <v>16111.1</v>
      </c>
      <c r="D29" s="6">
        <v>16756.16</v>
      </c>
      <c r="E29" s="24">
        <v>419</v>
      </c>
      <c r="F29" s="8">
        <v>76053.61</v>
      </c>
    </row>
    <row r="30" spans="1:6" ht="12.75">
      <c r="A30" s="23">
        <v>39203</v>
      </c>
      <c r="B30" s="6">
        <v>49487.77</v>
      </c>
      <c r="C30" s="6">
        <v>20647.9</v>
      </c>
      <c r="D30" s="6">
        <v>23324.82</v>
      </c>
      <c r="E30" s="24">
        <v>298.6</v>
      </c>
      <c r="F30" s="8">
        <v>93759.09</v>
      </c>
    </row>
    <row r="31" spans="1:6" ht="12.75">
      <c r="A31" s="23">
        <v>39234</v>
      </c>
      <c r="B31" s="6">
        <v>45253.56</v>
      </c>
      <c r="C31" s="6">
        <v>21147.440000000002</v>
      </c>
      <c r="D31" s="6">
        <v>22132.53</v>
      </c>
      <c r="E31" s="24">
        <v>312.89</v>
      </c>
      <c r="F31" s="8">
        <v>88846.42</v>
      </c>
    </row>
    <row r="32" spans="1:6" ht="12.75">
      <c r="A32" s="23">
        <v>39264</v>
      </c>
      <c r="B32" s="6">
        <v>59479.14</v>
      </c>
      <c r="C32" s="6">
        <v>20040.89</v>
      </c>
      <c r="D32" s="6">
        <v>29318.12</v>
      </c>
      <c r="E32" s="24">
        <v>441.39</v>
      </c>
      <c r="F32" s="8">
        <v>109279.54</v>
      </c>
    </row>
    <row r="33" spans="1:6" ht="12.75">
      <c r="A33" s="23">
        <v>39295</v>
      </c>
      <c r="B33" s="6">
        <v>42760.59</v>
      </c>
      <c r="C33" s="6">
        <v>17599.79</v>
      </c>
      <c r="D33" s="6">
        <v>29831.49</v>
      </c>
      <c r="E33" s="24">
        <v>215.51</v>
      </c>
      <c r="F33" s="8">
        <v>90407.37999999999</v>
      </c>
    </row>
    <row r="34" spans="1:6" ht="12.75">
      <c r="A34" s="23">
        <v>39326</v>
      </c>
      <c r="B34" s="6">
        <v>43154</v>
      </c>
      <c r="C34" s="6">
        <v>14649</v>
      </c>
      <c r="D34" s="6">
        <v>24315</v>
      </c>
      <c r="E34" s="24">
        <v>241.87</v>
      </c>
      <c r="F34" s="8">
        <v>82359.87</v>
      </c>
    </row>
    <row r="35" spans="1:6" ht="12.75">
      <c r="A35" s="23">
        <v>39356</v>
      </c>
      <c r="B35" s="6">
        <v>47265.76</v>
      </c>
      <c r="C35" s="6">
        <v>18308.64</v>
      </c>
      <c r="D35" s="6">
        <v>33851.24</v>
      </c>
      <c r="E35" s="24">
        <v>606.47</v>
      </c>
      <c r="F35" s="8">
        <v>100032.10999999999</v>
      </c>
    </row>
    <row r="36" spans="1:6" ht="12.75">
      <c r="A36" s="23">
        <v>39387</v>
      </c>
      <c r="B36" s="6">
        <v>36817.23</v>
      </c>
      <c r="C36" s="6">
        <v>21234.03</v>
      </c>
      <c r="D36" s="6">
        <v>31854.78</v>
      </c>
      <c r="E36" s="24">
        <v>335.54</v>
      </c>
      <c r="F36" s="8">
        <v>90241.58</v>
      </c>
    </row>
    <row r="37" spans="1:6" ht="12.75">
      <c r="A37" s="32">
        <v>39417</v>
      </c>
      <c r="B37" s="33">
        <v>37449.1</v>
      </c>
      <c r="C37" s="33">
        <v>21444.42</v>
      </c>
      <c r="D37" s="33">
        <v>35996.2</v>
      </c>
      <c r="E37" s="34">
        <v>204.1</v>
      </c>
      <c r="F37" s="35">
        <v>95093.82</v>
      </c>
    </row>
    <row r="38" spans="1:6" ht="12.75">
      <c r="A38" s="23">
        <v>39448</v>
      </c>
      <c r="B38" s="6">
        <v>51793</v>
      </c>
      <c r="C38" s="6">
        <v>23038</v>
      </c>
      <c r="D38" s="6">
        <v>41572</v>
      </c>
      <c r="E38" s="24">
        <v>382</v>
      </c>
      <c r="F38" s="8">
        <v>116786</v>
      </c>
    </row>
    <row r="39" spans="1:6" ht="12.75">
      <c r="A39" s="23">
        <v>39479</v>
      </c>
      <c r="B39" s="6">
        <v>37368</v>
      </c>
      <c r="C39" s="6">
        <v>16698</v>
      </c>
      <c r="D39" s="6">
        <v>42779</v>
      </c>
      <c r="E39" s="24">
        <v>344</v>
      </c>
      <c r="F39" s="8">
        <v>97189</v>
      </c>
    </row>
    <row r="40" spans="1:6" ht="12.75">
      <c r="A40" s="23">
        <v>39508</v>
      </c>
      <c r="B40" s="6">
        <v>37500</v>
      </c>
      <c r="C40" s="6">
        <v>23271</v>
      </c>
      <c r="D40" s="6">
        <v>57039</v>
      </c>
      <c r="E40" s="24">
        <v>246</v>
      </c>
      <c r="F40" s="8">
        <v>118057</v>
      </c>
    </row>
    <row r="41" spans="1:6" ht="12.75">
      <c r="A41" s="23">
        <v>39539</v>
      </c>
      <c r="B41" s="6">
        <v>47812</v>
      </c>
      <c r="C41" s="6">
        <v>55369</v>
      </c>
      <c r="D41" s="6">
        <v>56599</v>
      </c>
      <c r="E41" s="24">
        <v>316</v>
      </c>
      <c r="F41" s="8">
        <v>160096</v>
      </c>
    </row>
    <row r="42" spans="1:6" ht="12.75">
      <c r="A42" s="23">
        <v>39569</v>
      </c>
      <c r="B42" s="6">
        <v>38980</v>
      </c>
      <c r="C42" s="6">
        <v>99440</v>
      </c>
      <c r="D42" s="6">
        <v>71889</v>
      </c>
      <c r="E42" s="24">
        <v>264</v>
      </c>
      <c r="F42" s="8">
        <v>211573</v>
      </c>
    </row>
    <row r="43" spans="1:6" ht="12.75">
      <c r="A43" s="23">
        <v>39600</v>
      </c>
      <c r="B43" s="6">
        <v>43969</v>
      </c>
      <c r="C43" s="6">
        <v>101848</v>
      </c>
      <c r="D43" s="6">
        <v>58435</v>
      </c>
      <c r="E43" s="24">
        <v>279</v>
      </c>
      <c r="F43" s="8">
        <v>204531</v>
      </c>
    </row>
    <row r="44" spans="1:6" ht="12.75">
      <c r="A44" s="23">
        <v>39630</v>
      </c>
      <c r="B44" s="6">
        <v>56376</v>
      </c>
      <c r="C44" s="6">
        <v>100919</v>
      </c>
      <c r="D44" s="6">
        <v>80463</v>
      </c>
      <c r="E44" s="24">
        <v>387</v>
      </c>
      <c r="F44" s="8">
        <v>238145</v>
      </c>
    </row>
    <row r="45" spans="1:6" ht="12.75">
      <c r="A45" s="23">
        <v>39661</v>
      </c>
      <c r="B45" s="6">
        <v>46855</v>
      </c>
      <c r="C45" s="6">
        <v>83469</v>
      </c>
      <c r="D45" s="6">
        <v>43228</v>
      </c>
      <c r="E45" s="24">
        <v>182</v>
      </c>
      <c r="F45" s="8">
        <v>173735</v>
      </c>
    </row>
    <row r="46" spans="1:6" ht="12.75">
      <c r="A46" s="23">
        <v>39692</v>
      </c>
      <c r="B46" s="6">
        <v>51874</v>
      </c>
      <c r="C46" s="6">
        <v>61408</v>
      </c>
      <c r="D46" s="6">
        <v>56352</v>
      </c>
      <c r="E46" s="24">
        <v>201</v>
      </c>
      <c r="F46" s="8">
        <v>169836</v>
      </c>
    </row>
    <row r="47" spans="1:6" ht="12.75">
      <c r="A47" s="23">
        <v>39722</v>
      </c>
      <c r="B47" s="6">
        <v>57655</v>
      </c>
      <c r="C47" s="6">
        <v>127889</v>
      </c>
      <c r="D47" s="6">
        <v>118822</v>
      </c>
      <c r="E47" s="24">
        <v>579</v>
      </c>
      <c r="F47" s="8">
        <v>304944</v>
      </c>
    </row>
    <row r="48" spans="1:6" ht="12.75">
      <c r="A48" s="23">
        <v>39753</v>
      </c>
      <c r="B48" s="6">
        <v>55983</v>
      </c>
      <c r="C48" s="6">
        <v>114183</v>
      </c>
      <c r="D48" s="6">
        <v>122556</v>
      </c>
      <c r="E48" s="24">
        <v>447</v>
      </c>
      <c r="F48" s="8">
        <v>293169</v>
      </c>
    </row>
    <row r="49" spans="1:6" ht="12.75">
      <c r="A49" s="32">
        <v>39783</v>
      </c>
      <c r="B49" s="33">
        <v>50695</v>
      </c>
      <c r="C49" s="33">
        <v>114684</v>
      </c>
      <c r="D49" s="33">
        <v>146841</v>
      </c>
      <c r="E49" s="34">
        <v>387</v>
      </c>
      <c r="F49" s="35">
        <v>312607</v>
      </c>
    </row>
    <row r="50" spans="1:6" ht="12.75">
      <c r="A50" s="23">
        <v>39814</v>
      </c>
      <c r="B50" s="6">
        <v>50433.32</v>
      </c>
      <c r="C50" s="6">
        <v>129194.77</v>
      </c>
      <c r="D50" s="6">
        <v>178954.81</v>
      </c>
      <c r="E50" s="24">
        <v>547.62</v>
      </c>
      <c r="F50" s="8">
        <v>359130.53</v>
      </c>
    </row>
    <row r="51" spans="1:6" ht="12.75">
      <c r="A51" s="23">
        <v>39845</v>
      </c>
      <c r="B51" s="6">
        <v>55245.43</v>
      </c>
      <c r="C51" s="6">
        <v>117278.51</v>
      </c>
      <c r="D51" s="6">
        <v>120656.22</v>
      </c>
      <c r="E51" s="24">
        <v>436.18</v>
      </c>
      <c r="F51" s="8">
        <v>293616.35</v>
      </c>
    </row>
    <row r="52" spans="1:6" ht="12.75">
      <c r="A52" s="23">
        <v>39873</v>
      </c>
      <c r="B52" s="6">
        <v>58752.55</v>
      </c>
      <c r="C52" s="6">
        <v>149618.89</v>
      </c>
      <c r="D52" s="6">
        <v>132924.31</v>
      </c>
      <c r="E52" s="24">
        <v>401.89</v>
      </c>
      <c r="F52" s="8">
        <v>341697.64</v>
      </c>
    </row>
    <row r="53" spans="1:6" ht="12.75">
      <c r="A53" s="23">
        <v>39904</v>
      </c>
      <c r="B53" s="6">
        <v>41884.82</v>
      </c>
      <c r="C53" s="6">
        <v>171880.52</v>
      </c>
      <c r="D53" s="6">
        <v>132969.31</v>
      </c>
      <c r="E53" s="24">
        <v>405.25</v>
      </c>
      <c r="F53" s="8">
        <v>347139.91</v>
      </c>
    </row>
    <row r="54" spans="1:6" ht="12.75">
      <c r="A54" s="23">
        <v>39934</v>
      </c>
      <c r="B54" s="6">
        <v>36643.84</v>
      </c>
      <c r="C54" s="6">
        <v>192127.28</v>
      </c>
      <c r="D54" s="6">
        <v>135764.73</v>
      </c>
      <c r="E54" s="24">
        <v>437.92</v>
      </c>
      <c r="F54" s="8">
        <v>366973.78</v>
      </c>
    </row>
    <row r="55" spans="1:6" ht="12.75">
      <c r="A55" s="23">
        <v>39965</v>
      </c>
      <c r="B55" s="6">
        <v>48476.12</v>
      </c>
      <c r="C55" s="6">
        <v>164238.32</v>
      </c>
      <c r="D55" s="6">
        <v>190965.92</v>
      </c>
      <c r="E55" s="24">
        <v>675.17</v>
      </c>
      <c r="F55" s="8">
        <v>404355.52</v>
      </c>
    </row>
    <row r="56" spans="1:6" ht="12.75">
      <c r="A56" s="23">
        <v>39995</v>
      </c>
      <c r="B56" s="6">
        <v>44390.18</v>
      </c>
      <c r="C56" s="6">
        <v>147180.82</v>
      </c>
      <c r="D56" s="6">
        <v>97017.61</v>
      </c>
      <c r="E56" s="24">
        <v>654.06</v>
      </c>
      <c r="F56" s="8">
        <v>289242.58</v>
      </c>
    </row>
    <row r="57" spans="1:6" ht="12.75">
      <c r="A57" s="23">
        <v>40026</v>
      </c>
      <c r="B57" s="6">
        <v>37006.61</v>
      </c>
      <c r="C57" s="6">
        <v>127131.96</v>
      </c>
      <c r="D57" s="6">
        <v>62897.75</v>
      </c>
      <c r="E57" s="24">
        <v>433.43</v>
      </c>
      <c r="F57" s="8">
        <v>227469.75</v>
      </c>
    </row>
    <row r="58" spans="1:6" ht="12.75">
      <c r="A58" s="23">
        <v>40057</v>
      </c>
      <c r="B58" s="6">
        <v>42865.12</v>
      </c>
      <c r="C58" s="6">
        <v>138128.53</v>
      </c>
      <c r="D58" s="6">
        <v>60307.22</v>
      </c>
      <c r="E58" s="24">
        <v>375.23</v>
      </c>
      <c r="F58" s="8">
        <v>241676.1</v>
      </c>
    </row>
    <row r="59" spans="1:6" ht="12.75">
      <c r="A59" s="23">
        <v>40087</v>
      </c>
      <c r="B59" s="6">
        <v>36974.49</v>
      </c>
      <c r="C59" s="6">
        <v>140140.65</v>
      </c>
      <c r="D59" s="6">
        <v>72202.91</v>
      </c>
      <c r="E59" s="24">
        <v>503.06</v>
      </c>
      <c r="F59" s="8">
        <v>249821.09</v>
      </c>
    </row>
    <row r="60" spans="1:6" ht="12.75">
      <c r="A60" s="23">
        <v>40118</v>
      </c>
      <c r="B60" s="6">
        <v>37039</v>
      </c>
      <c r="C60" s="6">
        <v>125477</v>
      </c>
      <c r="D60" s="6">
        <v>90781</v>
      </c>
      <c r="E60" s="24">
        <v>444</v>
      </c>
      <c r="F60" s="8">
        <v>251746</v>
      </c>
    </row>
    <row r="61" spans="1:6" ht="12.75">
      <c r="A61" s="32">
        <v>40148</v>
      </c>
      <c r="B61" s="36">
        <v>38960</v>
      </c>
      <c r="C61" s="36">
        <v>130769</v>
      </c>
      <c r="D61" s="36">
        <v>148897</v>
      </c>
      <c r="E61" s="37">
        <v>313</v>
      </c>
      <c r="F61" s="35">
        <v>318934</v>
      </c>
    </row>
    <row r="62" spans="1:6" ht="12.75">
      <c r="A62" s="23">
        <v>40179</v>
      </c>
      <c r="B62" s="25">
        <v>40567</v>
      </c>
      <c r="C62" s="25">
        <v>114870</v>
      </c>
      <c r="D62" s="25">
        <v>84304</v>
      </c>
      <c r="E62" s="26">
        <v>352</v>
      </c>
      <c r="F62" s="27">
        <v>240093</v>
      </c>
    </row>
    <row r="63" spans="1:6" ht="12.75">
      <c r="A63" s="23">
        <v>40210</v>
      </c>
      <c r="B63" s="25">
        <f>73910-40567</f>
        <v>33343</v>
      </c>
      <c r="C63" s="25">
        <f>183586-C62</f>
        <v>68716</v>
      </c>
      <c r="D63" s="25">
        <f>103087-D62</f>
        <v>18783</v>
      </c>
      <c r="E63" s="26">
        <f>758-E62</f>
        <v>406</v>
      </c>
      <c r="F63" s="27">
        <f>361340-F62</f>
        <v>121247</v>
      </c>
    </row>
    <row r="64" spans="1:6" ht="12.75">
      <c r="A64" s="23">
        <v>40238</v>
      </c>
      <c r="B64" s="25">
        <f>115803-B63-B62</f>
        <v>41893</v>
      </c>
      <c r="C64" s="25">
        <f>238336-C63-C62</f>
        <v>54750</v>
      </c>
      <c r="D64" s="25">
        <f>175692-D63-D62</f>
        <v>72605</v>
      </c>
      <c r="E64" s="26">
        <f>1151-E63-E62</f>
        <v>393</v>
      </c>
      <c r="F64" s="27">
        <f>530981-F63-F62</f>
        <v>169641</v>
      </c>
    </row>
    <row r="65" spans="1:6" ht="12.75">
      <c r="A65" s="23">
        <v>40269</v>
      </c>
      <c r="B65" s="25">
        <f>146552-B64-B63-B62</f>
        <v>30749</v>
      </c>
      <c r="C65" s="25">
        <f>384673-C64-C63-C62</f>
        <v>146337</v>
      </c>
      <c r="D65" s="25">
        <f>243921-D64-D63-D62</f>
        <v>68229</v>
      </c>
      <c r="E65" s="26">
        <f>1510-E64-E63-E62</f>
        <v>359</v>
      </c>
      <c r="F65" s="27">
        <f>776656-F64-F63-F62</f>
        <v>245675</v>
      </c>
    </row>
    <row r="66" spans="1:6" ht="12.75">
      <c r="A66" s="23">
        <v>40299</v>
      </c>
      <c r="B66" s="25">
        <f>182011-B65-B64-B63-B62</f>
        <v>35459</v>
      </c>
      <c r="C66" s="25">
        <f>541135-C65-C64-C63-C62</f>
        <v>156462</v>
      </c>
      <c r="D66" s="25">
        <f>312608-D65-D64-D63-D62</f>
        <v>68687</v>
      </c>
      <c r="E66" s="26">
        <f>1936-E65-E64-E63-E62</f>
        <v>426</v>
      </c>
      <c r="F66" s="27">
        <f>1037689-F65-F64-F63-F62</f>
        <v>261033</v>
      </c>
    </row>
    <row r="67" spans="1:6" ht="12.75">
      <c r="A67" s="23">
        <v>40330</v>
      </c>
      <c r="B67" s="25">
        <f>219096-B66-B65-B64-B63-B62</f>
        <v>37085</v>
      </c>
      <c r="C67" s="25">
        <f>679843-C66-C65-C64-C63-C62</f>
        <v>138708</v>
      </c>
      <c r="D67" s="25">
        <f>389482-D66-D65-D64-D63-D62</f>
        <v>76874</v>
      </c>
      <c r="E67" s="26">
        <f>2293-E66-E65-E64-E63-E62</f>
        <v>357</v>
      </c>
      <c r="F67" s="27">
        <f>1290713-F66-F65-F64-F63-F62</f>
        <v>253024</v>
      </c>
    </row>
    <row r="68" spans="1:6" ht="12.75">
      <c r="A68" s="23">
        <v>40360</v>
      </c>
      <c r="B68" s="25">
        <f>252764-B67-B66-B65-B64-B63-B62</f>
        <v>33668</v>
      </c>
      <c r="C68" s="25">
        <f>813833-C67-C66-C65-C64-C63-C62</f>
        <v>133990</v>
      </c>
      <c r="D68" s="25">
        <f>464033-D67-D66-D65-D64-D63-D62</f>
        <v>74551</v>
      </c>
      <c r="E68" s="26">
        <f>2666-E67-E66-E65-E64-E63-E62</f>
        <v>373</v>
      </c>
      <c r="F68" s="27">
        <f>1533296-F67-F66-F65-F64-F63-F62</f>
        <v>242583</v>
      </c>
    </row>
    <row r="69" spans="1:6" ht="12.75">
      <c r="A69" s="23">
        <v>40391</v>
      </c>
      <c r="B69" s="25">
        <f>278427-SUM(B62:B68)</f>
        <v>25663</v>
      </c>
      <c r="C69" s="25">
        <f>950405-SUM(C62:C68)</f>
        <v>136572</v>
      </c>
      <c r="D69" s="25">
        <f>610097-SUM(D62:D68)</f>
        <v>146064</v>
      </c>
      <c r="E69" s="26">
        <f>2873-SUM(E62:E68)</f>
        <v>207</v>
      </c>
      <c r="F69" s="27">
        <f>1841801-SUM(F62:F68)</f>
        <v>308505</v>
      </c>
    </row>
    <row r="70" spans="1:6" ht="12.75">
      <c r="A70" s="23">
        <v>40422</v>
      </c>
      <c r="B70" s="25">
        <f>310993-SUM(B62:B69)</f>
        <v>32566</v>
      </c>
      <c r="C70" s="25">
        <f>1103092-SUM(C62:C69)</f>
        <v>152687</v>
      </c>
      <c r="D70" s="25">
        <f>767163-SUM(D62:D69)</f>
        <v>157066</v>
      </c>
      <c r="E70" s="26">
        <f>3125-SUM(E62:E69)</f>
        <v>252</v>
      </c>
      <c r="F70" s="27">
        <f>2184384-SUM(F62:F69)</f>
        <v>342583</v>
      </c>
    </row>
    <row r="71" spans="1:6" ht="12.75">
      <c r="A71" s="23">
        <v>40452</v>
      </c>
      <c r="B71" s="25">
        <f>333708.4-SUM(B62:B70)</f>
        <v>22715.400000000023</v>
      </c>
      <c r="C71" s="25">
        <f>1316508-SUM(C62:C70)</f>
        <v>213416</v>
      </c>
      <c r="D71" s="25">
        <f>926964-SUM(D62:D70)</f>
        <v>159801</v>
      </c>
      <c r="E71" s="26">
        <f>3517-SUM(E62:E70)</f>
        <v>392</v>
      </c>
      <c r="F71" s="27">
        <f>2580697-SUM(F62:F70)</f>
        <v>396313</v>
      </c>
    </row>
    <row r="72" spans="1:6" ht="12.75">
      <c r="A72" s="23">
        <v>40483</v>
      </c>
      <c r="B72" s="25">
        <v>22143.4</v>
      </c>
      <c r="C72" s="25">
        <v>303656.19</v>
      </c>
      <c r="D72" s="25">
        <v>173994.83</v>
      </c>
      <c r="E72" s="26">
        <v>348.99</v>
      </c>
      <c r="F72" s="27">
        <f>2580697-SUM(F63:F71)</f>
        <v>240093</v>
      </c>
    </row>
    <row r="73" spans="1:6" ht="13.5" thickBot="1">
      <c r="A73" s="28">
        <v>40513</v>
      </c>
      <c r="B73" s="29">
        <v>27383.05</v>
      </c>
      <c r="C73" s="29">
        <v>248700.98</v>
      </c>
      <c r="D73" s="29">
        <v>300748</v>
      </c>
      <c r="E73" s="30">
        <v>384.03</v>
      </c>
      <c r="F73" s="31">
        <f>SUM(B73:E73)</f>
        <v>577216.06</v>
      </c>
    </row>
  </sheetData>
  <sheetProtection/>
  <mergeCells count="2">
    <mergeCell ref="A1:F1"/>
    <mergeCell ref="B2:E2"/>
  </mergeCells>
  <hyperlinks>
    <hyperlink ref="H1" r:id="rId1" display="http://www.aiaf.es/aiaf/index.hom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&amp;CPágina &amp;P de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jgarrido</cp:lastModifiedBy>
  <dcterms:created xsi:type="dcterms:W3CDTF">2011-05-03T18:00:16Z</dcterms:created>
  <dcterms:modified xsi:type="dcterms:W3CDTF">2011-05-05T16:51:18Z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